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7530" windowHeight="4620"/>
  </bookViews>
  <sheets>
    <sheet name="Generiek model" sheetId="1" r:id="rId1"/>
  </sheets>
  <definedNames>
    <definedName name="_xlnm.Print_Area" localSheetId="0">'Generiek model'!$A$1:$T$69</definedName>
  </definedNames>
  <calcPr calcId="145621"/>
</workbook>
</file>

<file path=xl/calcChain.xml><?xml version="1.0" encoding="utf-8"?>
<calcChain xmlns="http://schemas.openxmlformats.org/spreadsheetml/2006/main">
  <c r="M8" i="1" l="1"/>
  <c r="M4" i="1"/>
  <c r="F7" i="1"/>
  <c r="N12" i="1"/>
  <c r="Q35" i="1"/>
  <c r="O31" i="1"/>
  <c r="O28" i="1"/>
  <c r="O34" i="1"/>
  <c r="Q34" i="1"/>
  <c r="O36" i="1"/>
  <c r="E56" i="1" s="1"/>
  <c r="E51" i="1"/>
  <c r="P58" i="1"/>
  <c r="F32" i="1"/>
  <c r="B30" i="1"/>
  <c r="P49" i="1"/>
  <c r="P57" i="1"/>
  <c r="P59" i="1"/>
  <c r="P61" i="1"/>
  <c r="N14" i="1"/>
  <c r="N13" i="1"/>
  <c r="N20" i="1"/>
  <c r="C19" i="1"/>
  <c r="N19" i="1"/>
  <c r="H20" i="1"/>
  <c r="C10" i="1"/>
  <c r="N18" i="1"/>
  <c r="N17" i="1"/>
  <c r="P48" i="1"/>
  <c r="P47" i="1"/>
  <c r="P65" i="1"/>
  <c r="E65" i="1"/>
  <c r="C18" i="1"/>
  <c r="E66" i="1"/>
  <c r="P54" i="1"/>
  <c r="E58" i="1"/>
  <c r="E59" i="1"/>
  <c r="P53" i="1"/>
  <c r="P51" i="1"/>
  <c r="N46" i="1"/>
  <c r="E57" i="1"/>
  <c r="E49" i="1"/>
  <c r="O35" i="1"/>
  <c r="P60" i="1"/>
  <c r="P64" i="1"/>
  <c r="P56" i="1"/>
  <c r="C25" i="1"/>
  <c r="J6" i="1"/>
  <c r="R30" i="1"/>
  <c r="H24" i="1"/>
  <c r="R27" i="1"/>
  <c r="P50" i="1"/>
  <c r="P52" i="1"/>
  <c r="E50" i="1"/>
</calcChain>
</file>

<file path=xl/sharedStrings.xml><?xml version="1.0" encoding="utf-8"?>
<sst xmlns="http://schemas.openxmlformats.org/spreadsheetml/2006/main" count="140" uniqueCount="104">
  <si>
    <t>ton</t>
  </si>
  <si>
    <t>°C</t>
  </si>
  <si>
    <t>%</t>
  </si>
  <si>
    <t>Suppletiewater</t>
  </si>
  <si>
    <t>totaal</t>
  </si>
  <si>
    <t>MJ</t>
  </si>
  <si>
    <t>Economiser</t>
  </si>
  <si>
    <t>Rookgascondensor</t>
  </si>
  <si>
    <t>in</t>
  </si>
  <si>
    <t>uit</t>
  </si>
  <si>
    <t>Stoomverbruik</t>
  </si>
  <si>
    <t>Specifiek verbruik</t>
  </si>
  <si>
    <t>Rendement totaal</t>
  </si>
  <si>
    <t>lengte stoomleidingen</t>
  </si>
  <si>
    <t>meter</t>
  </si>
  <si>
    <t>ton/uur</t>
  </si>
  <si>
    <t>vollasturen</t>
  </si>
  <si>
    <t>Stookrendement</t>
  </si>
  <si>
    <t>Ketelrendement</t>
  </si>
  <si>
    <t>Verbruikte energie</t>
  </si>
  <si>
    <t>controle gas</t>
  </si>
  <si>
    <t>Stoomsysteem</t>
  </si>
  <si>
    <t>% open</t>
  </si>
  <si>
    <t>% gesloten</t>
  </si>
  <si>
    <t>warmteverlies per meter</t>
  </si>
  <si>
    <t>Watt/meter</t>
  </si>
  <si>
    <t>bedrijfsuren</t>
  </si>
  <si>
    <t>uur</t>
  </si>
  <si>
    <t>Stoom over</t>
  </si>
  <si>
    <t>ja of nee</t>
  </si>
  <si>
    <t>Aardgas</t>
  </si>
  <si>
    <t>%  (BEES rapport)</t>
  </si>
  <si>
    <t>energieverlies leidingen</t>
  </si>
  <si>
    <t>energieverlies condensaat</t>
  </si>
  <si>
    <t>ton condensaat</t>
  </si>
  <si>
    <t>is een invulveld</t>
  </si>
  <si>
    <t>is een berekend veld</t>
  </si>
  <si>
    <t>verlies</t>
  </si>
  <si>
    <t>Ketelcapaciteit</t>
  </si>
  <si>
    <t>%  ( 1 % omgevingsverlies)</t>
  </si>
  <si>
    <t>Bedrijfsuren</t>
  </si>
  <si>
    <t>Draaiuren</t>
  </si>
  <si>
    <t>Stoomtemperatuur</t>
  </si>
  <si>
    <t>Energie-inhoud</t>
  </si>
  <si>
    <t>Opgewekte stoom</t>
  </si>
  <si>
    <t>Verbruikt gas</t>
  </si>
  <si>
    <t>Condensaat verlies</t>
  </si>
  <si>
    <t>Energieverlies</t>
  </si>
  <si>
    <t>MJ/ton</t>
  </si>
  <si>
    <t>kosten  energieverlies</t>
  </si>
  <si>
    <t>kosten condensaatverlies</t>
  </si>
  <si>
    <t>euro</t>
  </si>
  <si>
    <t>Spui</t>
  </si>
  <si>
    <t>Condensaatverlies</t>
  </si>
  <si>
    <t>Verbruikte stoom</t>
  </si>
  <si>
    <t>controle suppletie</t>
  </si>
  <si>
    <t>kosten spuiverlies</t>
  </si>
  <si>
    <t>Totaal kosten stoom</t>
  </si>
  <si>
    <t>MJprim</t>
  </si>
  <si>
    <t>controle energie</t>
  </si>
  <si>
    <t>Percentage verlies</t>
  </si>
  <si>
    <t>Spuiverlies</t>
  </si>
  <si>
    <t>ton stoom/ton</t>
  </si>
  <si>
    <t>Kosten berekening</t>
  </si>
  <si>
    <t>%  (op basis van water en gas)</t>
  </si>
  <si>
    <t>kosten totaal verliezen</t>
  </si>
  <si>
    <t>kosten stoom per ton</t>
  </si>
  <si>
    <t>verpakking</t>
  </si>
  <si>
    <t>hulpstoffen</t>
  </si>
  <si>
    <t>Theoretisch nodig</t>
  </si>
  <si>
    <t xml:space="preserve">Rendement </t>
  </si>
  <si>
    <t>inclusief opwekking en transport</t>
  </si>
  <si>
    <t xml:space="preserve">%  (opwekking en transport) </t>
  </si>
  <si>
    <t>%  (totaal)</t>
  </si>
  <si>
    <t>euro/ton (Netto)</t>
  </si>
  <si>
    <t>is een controle veld</t>
  </si>
  <si>
    <t>Korte beschrijving proces.</t>
  </si>
  <si>
    <t>©®copyright:SenterNovem; Energy Experts International BV</t>
  </si>
  <si>
    <t>gasprijs €/m3</t>
  </si>
  <si>
    <t>waterprijs €/m3</t>
  </si>
  <si>
    <t>energie nodig productie</t>
  </si>
  <si>
    <t xml:space="preserve">Productie </t>
  </si>
  <si>
    <t>inclusief productieverliezen</t>
  </si>
  <si>
    <t>Productie stoomketel</t>
  </si>
  <si>
    <t>specifiek gasverbruik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</si>
  <si>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gas/ton stoom</t>
    </r>
  </si>
  <si>
    <r>
      <t>m</t>
    </r>
    <r>
      <rPr>
        <b/>
        <vertAlign val="superscript"/>
        <sz val="10"/>
        <rFont val="Arial"/>
        <family val="2"/>
      </rPr>
      <t>3</t>
    </r>
  </si>
  <si>
    <t>stuks ----------------</t>
  </si>
  <si>
    <t>stuks  ---------------</t>
  </si>
  <si>
    <t>Rookgasverlies</t>
  </si>
  <si>
    <r>
      <t>m</t>
    </r>
    <r>
      <rPr>
        <vertAlign val="superscript"/>
        <sz val="10"/>
        <rFont val="Arial"/>
        <family val="2"/>
      </rPr>
      <t>3</t>
    </r>
  </si>
  <si>
    <t>Productiehoeveelheid</t>
  </si>
  <si>
    <t>Retourcondensaat condenspotten</t>
  </si>
  <si>
    <t>Retourcondensaat productie</t>
  </si>
  <si>
    <t>MJ/ton product</t>
  </si>
  <si>
    <t>Generiek Stoommodel</t>
  </si>
  <si>
    <t>ja/nee</t>
  </si>
  <si>
    <t>Naam bedrijf/instelling</t>
  </si>
  <si>
    <r>
      <t>m</t>
    </r>
    <r>
      <rPr>
        <vertAlign val="superscript"/>
        <sz val="10"/>
        <rFont val="Arial"/>
        <family val="2"/>
      </rPr>
      <t>3</t>
    </r>
  </si>
  <si>
    <t>ton, indien gemeten</t>
  </si>
  <si>
    <t>condenspotten retour</t>
  </si>
  <si>
    <r>
      <t>leidingen ge</t>
    </r>
    <r>
      <rPr>
        <sz val="10"/>
        <rFont val="Arial"/>
        <family val="2"/>
      </rPr>
      <t>ï</t>
    </r>
    <r>
      <rPr>
        <sz val="10"/>
        <rFont val="Arial"/>
      </rPr>
      <t>soleerd</t>
    </r>
  </si>
  <si>
    <t>aantal condenspotten</t>
  </si>
  <si>
    <t>defecte condenspot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</si>
</sst>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.0%"/>
    <numFmt numFmtId="185" formatCode="0.0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0" fillId="4" borderId="1" xfId="0" applyFill="1" applyBorder="1"/>
    <xf numFmtId="185" fontId="0" fillId="3" borderId="0" xfId="0" applyNumberFormat="1" applyFill="1"/>
    <xf numFmtId="0" fontId="0" fillId="3" borderId="0" xfId="0" applyFill="1" applyAlignment="1">
      <alignment horizontal="center"/>
    </xf>
    <xf numFmtId="0" fontId="3" fillId="3" borderId="0" xfId="0" applyFont="1" applyFill="1"/>
    <xf numFmtId="0" fontId="6" fillId="3" borderId="0" xfId="0" applyFont="1" applyFill="1" applyAlignment="1">
      <alignment horizontal="right"/>
    </xf>
    <xf numFmtId="3" fontId="0" fillId="3" borderId="0" xfId="0" applyNumberFormat="1" applyFill="1" applyBorder="1"/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3" fillId="3" borderId="2" xfId="0" applyFont="1" applyFill="1" applyBorder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0" fillId="5" borderId="1" xfId="0" applyFill="1" applyBorder="1"/>
    <xf numFmtId="0" fontId="10" fillId="3" borderId="0" xfId="0" applyFont="1" applyFill="1"/>
    <xf numFmtId="0" fontId="0" fillId="3" borderId="0" xfId="0" applyFill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4" fontId="0" fillId="4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9" fontId="0" fillId="3" borderId="0" xfId="0" applyNumberFormat="1" applyFill="1" applyAlignment="1" applyProtection="1">
      <alignment horizontal="center" vertical="center"/>
      <protection locked="0"/>
    </xf>
    <xf numFmtId="10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8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85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1" fillId="3" borderId="0" xfId="0" applyFont="1" applyFill="1"/>
    <xf numFmtId="2" fontId="0" fillId="2" borderId="1" xfId="0" applyNumberFormat="1" applyFill="1" applyBorder="1" applyAlignment="1" applyProtection="1">
      <alignment horizontal="center"/>
    </xf>
    <xf numFmtId="0" fontId="13" fillId="3" borderId="0" xfId="0" applyFont="1" applyFill="1"/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top"/>
    </xf>
    <xf numFmtId="0" fontId="1" fillId="3" borderId="0" xfId="0" applyFont="1" applyFill="1" applyAlignment="1">
      <alignment horizontal="left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</cellXfs>
  <cellStyles count="1">
    <cellStyle name="Standaard" xfId="0" builtinId="0"/>
  </cellStyles>
  <dxfs count="2">
    <dxf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Energieverdeling stoomproduktie, bij: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'Generiek model'!#REF!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'Generiek model'!#REF!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'Generiek model'!#REF!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'Generiek model'!#REF!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'Generiek model'!#REF!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'Generiek model'!#REF!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'Generiek model'!#REF!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'Generiek model'!#REF!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94368"/>
        <c:axId val="95596544"/>
        <c:axId val="0"/>
      </c:bar3DChart>
      <c:catAx>
        <c:axId val="955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produktiestappen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9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94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25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314325</xdr:colOff>
      <xdr:row>0</xdr:row>
      <xdr:rowOff>0</xdr:rowOff>
    </xdr:to>
    <xdr:sp macro="" textlink="">
      <xdr:nvSpPr>
        <xdr:cNvPr id="1052" name="AutoShape 28"/>
        <xdr:cNvSpPr>
          <a:spLocks noChangeArrowheads="1"/>
        </xdr:cNvSpPr>
      </xdr:nvSpPr>
      <xdr:spPr bwMode="auto">
        <a:xfrm rot="5400000">
          <a:off x="6443663" y="-423863"/>
          <a:ext cx="0" cy="8477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4829175" y="0"/>
          <a:ext cx="2876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Stoomleidingsysteem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condensaatpotten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 verliezen tot de verbruiker</a:t>
          </a:r>
          <a:endParaRPr lang="en-US"/>
        </a:p>
      </xdr:txBody>
    </xdr:sp>
    <xdr:clientData/>
  </xdr:twoCellAnchor>
  <xdr:twoCellAnchor>
    <xdr:from>
      <xdr:col>5</xdr:col>
      <xdr:colOff>390525</xdr:colOff>
      <xdr:row>0</xdr:row>
      <xdr:rowOff>0</xdr:rowOff>
    </xdr:from>
    <xdr:to>
      <xdr:col>11</xdr:col>
      <xdr:colOff>419100</xdr:colOff>
      <xdr:row>0</xdr:row>
      <xdr:rowOff>0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 rot="10800000">
          <a:off x="3895725" y="0"/>
          <a:ext cx="3686175" cy="0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0</xdr:row>
      <xdr:rowOff>0</xdr:rowOff>
    </xdr:from>
    <xdr:to>
      <xdr:col>5</xdr:col>
      <xdr:colOff>323850</xdr:colOff>
      <xdr:row>0</xdr:row>
      <xdr:rowOff>0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542925" y="0"/>
          <a:ext cx="32861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Productieproces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steriliseren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blancheren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pasteuriseren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verwarmen</a:t>
          </a:r>
          <a:endParaRPr lang="en-US"/>
        </a:p>
      </xdr:txBody>
    </xdr:sp>
    <xdr:clientData/>
  </xdr:twoCellAnchor>
  <xdr:twoCellAnchor>
    <xdr:from>
      <xdr:col>8</xdr:col>
      <xdr:colOff>219075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5486400" y="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5495925" y="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5495925" y="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062" name="AutoShape 38"/>
        <xdr:cNvSpPr>
          <a:spLocks noChangeArrowheads="1"/>
        </xdr:cNvSpPr>
      </xdr:nvSpPr>
      <xdr:spPr bwMode="auto">
        <a:xfrm>
          <a:off x="5562600" y="0"/>
          <a:ext cx="1771650" cy="0"/>
        </a:xfrm>
        <a:prstGeom prst="cloudCallout">
          <a:avLst>
            <a:gd name="adj1" fmla="val -48306"/>
            <a:gd name="adj2" fmla="val 990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314325</xdr:colOff>
      <xdr:row>0</xdr:row>
      <xdr:rowOff>0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 rot="5400000">
          <a:off x="6443663" y="-423863"/>
          <a:ext cx="0" cy="8477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4829175" y="0"/>
          <a:ext cx="2876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Stoomleidingsysteem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condensaatpotten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 verliezen tot de verbruiker</a:t>
          </a:r>
          <a:endParaRPr lang="en-US"/>
        </a:p>
      </xdr:txBody>
    </xdr:sp>
    <xdr:clientData/>
  </xdr:twoCellAnchor>
  <xdr:twoCellAnchor>
    <xdr:from>
      <xdr:col>5</xdr:col>
      <xdr:colOff>390525</xdr:colOff>
      <xdr:row>0</xdr:row>
      <xdr:rowOff>0</xdr:rowOff>
    </xdr:from>
    <xdr:to>
      <xdr:col>11</xdr:col>
      <xdr:colOff>419100</xdr:colOff>
      <xdr:row>0</xdr:row>
      <xdr:rowOff>0</xdr:rowOff>
    </xdr:to>
    <xdr:sp macro="" textlink="">
      <xdr:nvSpPr>
        <xdr:cNvPr id="1072" name="AutoShape 48"/>
        <xdr:cNvSpPr>
          <a:spLocks noChangeArrowheads="1"/>
        </xdr:cNvSpPr>
      </xdr:nvSpPr>
      <xdr:spPr bwMode="auto">
        <a:xfrm rot="10800000">
          <a:off x="3895725" y="0"/>
          <a:ext cx="3686175" cy="0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0</xdr:row>
      <xdr:rowOff>0</xdr:rowOff>
    </xdr:from>
    <xdr:to>
      <xdr:col>5</xdr:col>
      <xdr:colOff>323850</xdr:colOff>
      <xdr:row>0</xdr:row>
      <xdr:rowOff>0</xdr:rowOff>
    </xdr:to>
    <xdr:sp macro="" textlink="">
      <xdr:nvSpPr>
        <xdr:cNvPr id="1073" name="Oval 49"/>
        <xdr:cNvSpPr>
          <a:spLocks noChangeArrowheads="1"/>
        </xdr:cNvSpPr>
      </xdr:nvSpPr>
      <xdr:spPr bwMode="auto">
        <a:xfrm>
          <a:off x="542925" y="0"/>
          <a:ext cx="32861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Productieproces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steriliseren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blancheren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pasteuriseren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verwarmen</a:t>
          </a:r>
          <a:endParaRPr lang="en-US"/>
        </a:p>
      </xdr:txBody>
    </xdr:sp>
    <xdr:clientData/>
  </xdr:twoCellAnchor>
  <xdr:twoCellAnchor>
    <xdr:from>
      <xdr:col>8</xdr:col>
      <xdr:colOff>219075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5486400" y="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5495925" y="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5495925" y="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080" name="AutoShape 56"/>
        <xdr:cNvSpPr>
          <a:spLocks noChangeArrowheads="1"/>
        </xdr:cNvSpPr>
      </xdr:nvSpPr>
      <xdr:spPr bwMode="auto">
        <a:xfrm>
          <a:off x="5562600" y="0"/>
          <a:ext cx="1771650" cy="0"/>
        </a:xfrm>
        <a:prstGeom prst="cloudCallout">
          <a:avLst>
            <a:gd name="adj1" fmla="val -48306"/>
            <a:gd name="adj2" fmla="val 990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5381625" y="0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9</xdr:row>
      <xdr:rowOff>85725</xdr:rowOff>
    </xdr:from>
    <xdr:to>
      <xdr:col>9</xdr:col>
      <xdr:colOff>133350</xdr:colOff>
      <xdr:row>16</xdr:row>
      <xdr:rowOff>104775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2714625" y="2171700"/>
          <a:ext cx="329565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Stoomketel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ontgasser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9</xdr:col>
      <xdr:colOff>142875</xdr:colOff>
      <xdr:row>10</xdr:row>
      <xdr:rowOff>47625</xdr:rowOff>
    </xdr:from>
    <xdr:to>
      <xdr:col>10</xdr:col>
      <xdr:colOff>314325</xdr:colOff>
      <xdr:row>27</xdr:row>
      <xdr:rowOff>85725</xdr:rowOff>
    </xdr:to>
    <xdr:sp macro="" textlink="">
      <xdr:nvSpPr>
        <xdr:cNvPr id="1088" name="AutoShape 64"/>
        <xdr:cNvSpPr>
          <a:spLocks noChangeArrowheads="1"/>
        </xdr:cNvSpPr>
      </xdr:nvSpPr>
      <xdr:spPr bwMode="auto">
        <a:xfrm rot="5400000">
          <a:off x="4991100" y="3343275"/>
          <a:ext cx="2905125" cy="8477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28</xdr:row>
      <xdr:rowOff>0</xdr:rowOff>
    </xdr:from>
    <xdr:to>
      <xdr:col>12</xdr:col>
      <xdr:colOff>0</xdr:colOff>
      <xdr:row>32</xdr:row>
      <xdr:rowOff>152400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4829175" y="5295900"/>
          <a:ext cx="287655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Stoomleidingsysteem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condensaatpotten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 verliezen tot de verbruiker</a:t>
          </a:r>
          <a:endParaRPr lang="en-US"/>
        </a:p>
      </xdr:txBody>
    </xdr:sp>
    <xdr:clientData/>
  </xdr:twoCellAnchor>
  <xdr:twoCellAnchor>
    <xdr:from>
      <xdr:col>5</xdr:col>
      <xdr:colOff>390525</xdr:colOff>
      <xdr:row>32</xdr:row>
      <xdr:rowOff>152400</xdr:rowOff>
    </xdr:from>
    <xdr:to>
      <xdr:col>11</xdr:col>
      <xdr:colOff>419100</xdr:colOff>
      <xdr:row>39</xdr:row>
      <xdr:rowOff>95250</xdr:rowOff>
    </xdr:to>
    <xdr:sp macro="" textlink="">
      <xdr:nvSpPr>
        <xdr:cNvPr id="1090" name="AutoShape 66"/>
        <xdr:cNvSpPr>
          <a:spLocks noChangeArrowheads="1"/>
        </xdr:cNvSpPr>
      </xdr:nvSpPr>
      <xdr:spPr bwMode="auto">
        <a:xfrm rot="10800000">
          <a:off x="3895725" y="6134100"/>
          <a:ext cx="3686175" cy="10763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33</xdr:row>
      <xdr:rowOff>19050</xdr:rowOff>
    </xdr:from>
    <xdr:to>
      <xdr:col>5</xdr:col>
      <xdr:colOff>323850</xdr:colOff>
      <xdr:row>45</xdr:row>
      <xdr:rowOff>9525</xdr:rowOff>
    </xdr:to>
    <xdr:sp macro="" textlink="">
      <xdr:nvSpPr>
        <xdr:cNvPr id="1091" name="Oval 67"/>
        <xdr:cNvSpPr>
          <a:spLocks noChangeArrowheads="1"/>
        </xdr:cNvSpPr>
      </xdr:nvSpPr>
      <xdr:spPr bwMode="auto">
        <a:xfrm>
          <a:off x="542925" y="6162675"/>
          <a:ext cx="3286125" cy="1933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Productieproces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steriliseren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blancheren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pasteuriseren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verwarmen</a:t>
          </a:r>
          <a:endParaRPr lang="en-US"/>
        </a:p>
      </xdr:txBody>
    </xdr:sp>
    <xdr:clientData/>
  </xdr:twoCellAnchor>
  <xdr:twoCellAnchor>
    <xdr:from>
      <xdr:col>1</xdr:col>
      <xdr:colOff>857250</xdr:colOff>
      <xdr:row>17</xdr:row>
      <xdr:rowOff>0</xdr:rowOff>
    </xdr:from>
    <xdr:to>
      <xdr:col>5</xdr:col>
      <xdr:colOff>190500</xdr:colOff>
      <xdr:row>34</xdr:row>
      <xdr:rowOff>142875</xdr:rowOff>
    </xdr:to>
    <xdr:cxnSp macro="">
      <xdr:nvCxnSpPr>
        <xdr:cNvPr id="1092" name="AutoShape 68"/>
        <xdr:cNvCxnSpPr>
          <a:cxnSpLocks noChangeShapeType="1"/>
        </xdr:cNvCxnSpPr>
      </xdr:nvCxnSpPr>
      <xdr:spPr bwMode="auto">
        <a:xfrm rot="16200000">
          <a:off x="852488" y="3605212"/>
          <a:ext cx="3009900" cy="2676525"/>
        </a:xfrm>
        <a:prstGeom prst="curvedConnector3">
          <a:avLst>
            <a:gd name="adj1" fmla="val 35019"/>
          </a:avLst>
        </a:prstGeom>
        <a:noFill/>
        <a:ln w="762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11</xdr:row>
      <xdr:rowOff>133350</xdr:rowOff>
    </xdr:from>
    <xdr:to>
      <xdr:col>4</xdr:col>
      <xdr:colOff>266700</xdr:colOff>
      <xdr:row>11</xdr:row>
      <xdr:rowOff>133350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1276350" y="2581275"/>
          <a:ext cx="1438275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</xdr:row>
      <xdr:rowOff>257175</xdr:rowOff>
    </xdr:from>
    <xdr:to>
      <xdr:col>8</xdr:col>
      <xdr:colOff>561975</xdr:colOff>
      <xdr:row>9</xdr:row>
      <xdr:rowOff>76200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5486400" y="904875"/>
          <a:ext cx="3429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2</xdr:row>
      <xdr:rowOff>152400</xdr:rowOff>
    </xdr:from>
    <xdr:to>
      <xdr:col>8</xdr:col>
      <xdr:colOff>561975</xdr:colOff>
      <xdr:row>4</xdr:row>
      <xdr:rowOff>114300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5495925" y="1104900"/>
          <a:ext cx="333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6</xdr:row>
      <xdr:rowOff>47625</xdr:rowOff>
    </xdr:from>
    <xdr:to>
      <xdr:col>8</xdr:col>
      <xdr:colOff>561975</xdr:colOff>
      <xdr:row>8</xdr:row>
      <xdr:rowOff>85725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5495925" y="1647825"/>
          <a:ext cx="3333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14</xdr:row>
      <xdr:rowOff>133350</xdr:rowOff>
    </xdr:from>
    <xdr:to>
      <xdr:col>4</xdr:col>
      <xdr:colOff>228600</xdr:colOff>
      <xdr:row>14</xdr:row>
      <xdr:rowOff>133350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1295400" y="3067050"/>
          <a:ext cx="1381125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0</xdr:row>
      <xdr:rowOff>0</xdr:rowOff>
    </xdr:from>
    <xdr:to>
      <xdr:col>11</xdr:col>
      <xdr:colOff>171450</xdr:colOff>
      <xdr:row>1</xdr:row>
      <xdr:rowOff>57150</xdr:rowOff>
    </xdr:to>
    <xdr:sp macro="" textlink="">
      <xdr:nvSpPr>
        <xdr:cNvPr id="1098" name="AutoShape 74"/>
        <xdr:cNvSpPr>
          <a:spLocks noChangeArrowheads="1"/>
        </xdr:cNvSpPr>
      </xdr:nvSpPr>
      <xdr:spPr bwMode="auto">
        <a:xfrm>
          <a:off x="5562600" y="0"/>
          <a:ext cx="1771650" cy="704850"/>
        </a:xfrm>
        <a:prstGeom prst="cloudCallout">
          <a:avLst>
            <a:gd name="adj1" fmla="val -48306"/>
            <a:gd name="adj2" fmla="val 990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17</xdr:row>
      <xdr:rowOff>19050</xdr:rowOff>
    </xdr:from>
    <xdr:to>
      <xdr:col>7</xdr:col>
      <xdr:colOff>200025</xdr:colOff>
      <xdr:row>30</xdr:row>
      <xdr:rowOff>85725</xdr:rowOff>
    </xdr:to>
    <xdr:cxnSp macro="">
      <xdr:nvCxnSpPr>
        <xdr:cNvPr id="1099" name="AutoShape 75"/>
        <xdr:cNvCxnSpPr>
          <a:cxnSpLocks noChangeShapeType="1"/>
        </xdr:cNvCxnSpPr>
      </xdr:nvCxnSpPr>
      <xdr:spPr bwMode="auto">
        <a:xfrm rot="10800000">
          <a:off x="3829050" y="3457575"/>
          <a:ext cx="1000125" cy="2266950"/>
        </a:xfrm>
        <a:prstGeom prst="curvedConnector2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39</xdr:row>
      <xdr:rowOff>19050</xdr:rowOff>
    </xdr:from>
    <xdr:to>
      <xdr:col>1</xdr:col>
      <xdr:colOff>381000</xdr:colOff>
      <xdr:row>57</xdr:row>
      <xdr:rowOff>47625</xdr:rowOff>
    </xdr:to>
    <xdr:cxnSp macro="">
      <xdr:nvCxnSpPr>
        <xdr:cNvPr id="1100" name="AutoShape 76"/>
        <xdr:cNvCxnSpPr>
          <a:cxnSpLocks noChangeShapeType="1"/>
        </xdr:cNvCxnSpPr>
      </xdr:nvCxnSpPr>
      <xdr:spPr bwMode="auto">
        <a:xfrm rot="16200000">
          <a:off x="-1200150" y="8496300"/>
          <a:ext cx="3105150" cy="381000"/>
        </a:xfrm>
        <a:prstGeom prst="curvedConnector2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904875</xdr:colOff>
      <xdr:row>43</xdr:row>
      <xdr:rowOff>47625</xdr:rowOff>
    </xdr:from>
    <xdr:to>
      <xdr:col>7</xdr:col>
      <xdr:colOff>419100</xdr:colOff>
      <xdr:row>55</xdr:row>
      <xdr:rowOff>85725</xdr:rowOff>
    </xdr:to>
    <xdr:cxnSp macro="">
      <xdr:nvCxnSpPr>
        <xdr:cNvPr id="1101" name="AutoShape 77"/>
        <xdr:cNvCxnSpPr>
          <a:cxnSpLocks noChangeShapeType="1"/>
        </xdr:cNvCxnSpPr>
      </xdr:nvCxnSpPr>
      <xdr:spPr bwMode="auto">
        <a:xfrm rot="16200000" flipH="1">
          <a:off x="3162300" y="8001000"/>
          <a:ext cx="2076450" cy="1695450"/>
        </a:xfrm>
        <a:prstGeom prst="curvedConnector3">
          <a:avLst>
            <a:gd name="adj1" fmla="val 31134"/>
          </a:avLst>
        </a:prstGeom>
        <a:noFill/>
        <a:ln w="762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30</xdr:row>
      <xdr:rowOff>85725</xdr:rowOff>
    </xdr:from>
    <xdr:to>
      <xdr:col>7</xdr:col>
      <xdr:colOff>200025</xdr:colOff>
      <xdr:row>31</xdr:row>
      <xdr:rowOff>76200</xdr:rowOff>
    </xdr:to>
    <xdr:cxnSp macro="">
      <xdr:nvCxnSpPr>
        <xdr:cNvPr id="1102" name="AutoShape 78"/>
        <xdr:cNvCxnSpPr>
          <a:cxnSpLocks noChangeShapeType="1"/>
        </xdr:cNvCxnSpPr>
      </xdr:nvCxnSpPr>
      <xdr:spPr bwMode="auto">
        <a:xfrm rot="10800000" flipV="1">
          <a:off x="4352925" y="5724525"/>
          <a:ext cx="476250" cy="152400"/>
        </a:xfrm>
        <a:prstGeom prst="curvedConnector3">
          <a:avLst>
            <a:gd name="adj1" fmla="val 49208"/>
          </a:avLst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419100</xdr:colOff>
      <xdr:row>30</xdr:row>
      <xdr:rowOff>152400</xdr:rowOff>
    </xdr:from>
    <xdr:to>
      <xdr:col>1</xdr:col>
      <xdr:colOff>857250</xdr:colOff>
      <xdr:row>34</xdr:row>
      <xdr:rowOff>142875</xdr:rowOff>
    </xdr:to>
    <xdr:cxnSp macro="">
      <xdr:nvCxnSpPr>
        <xdr:cNvPr id="1103" name="AutoShape 79"/>
        <xdr:cNvCxnSpPr>
          <a:cxnSpLocks noChangeShapeType="1"/>
        </xdr:cNvCxnSpPr>
      </xdr:nvCxnSpPr>
      <xdr:spPr bwMode="auto">
        <a:xfrm rot="5400000" flipH="1">
          <a:off x="471487" y="5900738"/>
          <a:ext cx="657225" cy="438150"/>
        </a:xfrm>
        <a:prstGeom prst="curvedConnector3">
          <a:avLst>
            <a:gd name="adj1" fmla="val 71014"/>
          </a:avLst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16</xdr:row>
      <xdr:rowOff>85725</xdr:rowOff>
    </xdr:from>
    <xdr:to>
      <xdr:col>8</xdr:col>
      <xdr:colOff>114300</xdr:colOff>
      <xdr:row>19</xdr:row>
      <xdr:rowOff>47625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5381625" y="3343275"/>
          <a:ext cx="0" cy="4857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9</xdr:row>
      <xdr:rowOff>85725</xdr:rowOff>
    </xdr:from>
    <xdr:to>
      <xdr:col>9</xdr:col>
      <xdr:colOff>133350</xdr:colOff>
      <xdr:row>16</xdr:row>
      <xdr:rowOff>104775</xdr:rowOff>
    </xdr:to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2714625" y="2171700"/>
          <a:ext cx="329565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Stoomketel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ontgasser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9</xdr:col>
      <xdr:colOff>142875</xdr:colOff>
      <xdr:row>10</xdr:row>
      <xdr:rowOff>47625</xdr:rowOff>
    </xdr:from>
    <xdr:to>
      <xdr:col>10</xdr:col>
      <xdr:colOff>314325</xdr:colOff>
      <xdr:row>27</xdr:row>
      <xdr:rowOff>85725</xdr:rowOff>
    </xdr:to>
    <xdr:sp macro="" textlink="">
      <xdr:nvSpPr>
        <xdr:cNvPr id="1106" name="AutoShape 82"/>
        <xdr:cNvSpPr>
          <a:spLocks noChangeArrowheads="1"/>
        </xdr:cNvSpPr>
      </xdr:nvSpPr>
      <xdr:spPr bwMode="auto">
        <a:xfrm rot="5400000">
          <a:off x="4991100" y="3343275"/>
          <a:ext cx="2905125" cy="8477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28</xdr:row>
      <xdr:rowOff>0</xdr:rowOff>
    </xdr:from>
    <xdr:to>
      <xdr:col>12</xdr:col>
      <xdr:colOff>0</xdr:colOff>
      <xdr:row>32</xdr:row>
      <xdr:rowOff>152400</xdr:rowOff>
    </xdr:to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4829175" y="5295900"/>
          <a:ext cx="287655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Stoomleidingsysteem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inclusief condensaatpotten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 verliezen van stoomketel tot de verbruiker het productieproces</a:t>
          </a:r>
          <a:endParaRPr lang="en-US"/>
        </a:p>
      </xdr:txBody>
    </xdr:sp>
    <xdr:clientData/>
  </xdr:twoCellAnchor>
  <xdr:twoCellAnchor>
    <xdr:from>
      <xdr:col>5</xdr:col>
      <xdr:colOff>390525</xdr:colOff>
      <xdr:row>32</xdr:row>
      <xdr:rowOff>152400</xdr:rowOff>
    </xdr:from>
    <xdr:to>
      <xdr:col>11</xdr:col>
      <xdr:colOff>419100</xdr:colOff>
      <xdr:row>39</xdr:row>
      <xdr:rowOff>95250</xdr:rowOff>
    </xdr:to>
    <xdr:sp macro="" textlink="">
      <xdr:nvSpPr>
        <xdr:cNvPr id="1108" name="AutoShape 84"/>
        <xdr:cNvSpPr>
          <a:spLocks noChangeArrowheads="1"/>
        </xdr:cNvSpPr>
      </xdr:nvSpPr>
      <xdr:spPr bwMode="auto">
        <a:xfrm rot="10800000">
          <a:off x="3895725" y="6134100"/>
          <a:ext cx="3686175" cy="1076325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33</xdr:row>
      <xdr:rowOff>19050</xdr:rowOff>
    </xdr:from>
    <xdr:to>
      <xdr:col>5</xdr:col>
      <xdr:colOff>323850</xdr:colOff>
      <xdr:row>45</xdr:row>
      <xdr:rowOff>9525</xdr:rowOff>
    </xdr:to>
    <xdr:sp macro="" textlink="">
      <xdr:nvSpPr>
        <xdr:cNvPr id="1109" name="Oval 85"/>
        <xdr:cNvSpPr>
          <a:spLocks noChangeArrowheads="1"/>
        </xdr:cNvSpPr>
      </xdr:nvSpPr>
      <xdr:spPr bwMode="auto">
        <a:xfrm>
          <a:off x="542925" y="6162675"/>
          <a:ext cx="3286125" cy="1933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Productieproces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steriliseren/blancheren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pasteuriseren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verwarmen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bevochtigen</a:t>
          </a:r>
          <a:endParaRPr lang="en-US"/>
        </a:p>
      </xdr:txBody>
    </xdr:sp>
    <xdr:clientData/>
  </xdr:twoCellAnchor>
  <xdr:twoCellAnchor>
    <xdr:from>
      <xdr:col>1</xdr:col>
      <xdr:colOff>857250</xdr:colOff>
      <xdr:row>17</xdr:row>
      <xdr:rowOff>0</xdr:rowOff>
    </xdr:from>
    <xdr:to>
      <xdr:col>5</xdr:col>
      <xdr:colOff>190500</xdr:colOff>
      <xdr:row>34</xdr:row>
      <xdr:rowOff>142875</xdr:rowOff>
    </xdr:to>
    <xdr:cxnSp macro="">
      <xdr:nvCxnSpPr>
        <xdr:cNvPr id="1110" name="AutoShape 86"/>
        <xdr:cNvCxnSpPr>
          <a:cxnSpLocks noChangeShapeType="1"/>
        </xdr:cNvCxnSpPr>
      </xdr:nvCxnSpPr>
      <xdr:spPr bwMode="auto">
        <a:xfrm rot="16200000">
          <a:off x="852488" y="3605212"/>
          <a:ext cx="3009900" cy="2676525"/>
        </a:xfrm>
        <a:prstGeom prst="curvedConnector3">
          <a:avLst>
            <a:gd name="adj1" fmla="val 35019"/>
          </a:avLst>
        </a:prstGeom>
        <a:noFill/>
        <a:ln w="762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11</xdr:row>
      <xdr:rowOff>133350</xdr:rowOff>
    </xdr:from>
    <xdr:to>
      <xdr:col>4</xdr:col>
      <xdr:colOff>266700</xdr:colOff>
      <xdr:row>11</xdr:row>
      <xdr:rowOff>133350</xdr:rowOff>
    </xdr:to>
    <xdr:sp macro="" textlink="">
      <xdr:nvSpPr>
        <xdr:cNvPr id="1111" name="Line 87"/>
        <xdr:cNvSpPr>
          <a:spLocks noChangeShapeType="1"/>
        </xdr:cNvSpPr>
      </xdr:nvSpPr>
      <xdr:spPr bwMode="auto">
        <a:xfrm>
          <a:off x="1276350" y="2581275"/>
          <a:ext cx="1438275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</xdr:row>
      <xdr:rowOff>257175</xdr:rowOff>
    </xdr:from>
    <xdr:to>
      <xdr:col>8</xdr:col>
      <xdr:colOff>561975</xdr:colOff>
      <xdr:row>9</xdr:row>
      <xdr:rowOff>76200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5486400" y="904875"/>
          <a:ext cx="3429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2</xdr:row>
      <xdr:rowOff>152400</xdr:rowOff>
    </xdr:from>
    <xdr:to>
      <xdr:col>8</xdr:col>
      <xdr:colOff>561975</xdr:colOff>
      <xdr:row>4</xdr:row>
      <xdr:rowOff>114300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5495925" y="1104900"/>
          <a:ext cx="333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6</xdr:row>
      <xdr:rowOff>47625</xdr:rowOff>
    </xdr:from>
    <xdr:to>
      <xdr:col>8</xdr:col>
      <xdr:colOff>561975</xdr:colOff>
      <xdr:row>8</xdr:row>
      <xdr:rowOff>85725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5495925" y="1647825"/>
          <a:ext cx="3333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14</xdr:row>
      <xdr:rowOff>133350</xdr:rowOff>
    </xdr:from>
    <xdr:to>
      <xdr:col>4</xdr:col>
      <xdr:colOff>228600</xdr:colOff>
      <xdr:row>14</xdr:row>
      <xdr:rowOff>133350</xdr:rowOff>
    </xdr:to>
    <xdr:sp macro="" textlink="">
      <xdr:nvSpPr>
        <xdr:cNvPr id="1115" name="Line 91"/>
        <xdr:cNvSpPr>
          <a:spLocks noChangeShapeType="1"/>
        </xdr:cNvSpPr>
      </xdr:nvSpPr>
      <xdr:spPr bwMode="auto">
        <a:xfrm>
          <a:off x="1295400" y="3067050"/>
          <a:ext cx="1381125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17</xdr:row>
      <xdr:rowOff>19050</xdr:rowOff>
    </xdr:from>
    <xdr:to>
      <xdr:col>7</xdr:col>
      <xdr:colOff>200025</xdr:colOff>
      <xdr:row>30</xdr:row>
      <xdr:rowOff>85725</xdr:rowOff>
    </xdr:to>
    <xdr:cxnSp macro="">
      <xdr:nvCxnSpPr>
        <xdr:cNvPr id="1117" name="AutoShape 93"/>
        <xdr:cNvCxnSpPr>
          <a:cxnSpLocks noChangeShapeType="1"/>
        </xdr:cNvCxnSpPr>
      </xdr:nvCxnSpPr>
      <xdr:spPr bwMode="auto">
        <a:xfrm rot="10800000">
          <a:off x="3829050" y="3457575"/>
          <a:ext cx="1000125" cy="2266950"/>
        </a:xfrm>
        <a:prstGeom prst="curvedConnector2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39</xdr:row>
      <xdr:rowOff>19050</xdr:rowOff>
    </xdr:from>
    <xdr:to>
      <xdr:col>1</xdr:col>
      <xdr:colOff>381000</xdr:colOff>
      <xdr:row>57</xdr:row>
      <xdr:rowOff>47625</xdr:rowOff>
    </xdr:to>
    <xdr:cxnSp macro="">
      <xdr:nvCxnSpPr>
        <xdr:cNvPr id="1118" name="AutoShape 94"/>
        <xdr:cNvCxnSpPr>
          <a:cxnSpLocks noChangeShapeType="1"/>
        </xdr:cNvCxnSpPr>
      </xdr:nvCxnSpPr>
      <xdr:spPr bwMode="auto">
        <a:xfrm rot="16200000">
          <a:off x="-1200150" y="8496300"/>
          <a:ext cx="3105150" cy="381000"/>
        </a:xfrm>
        <a:prstGeom prst="curvedConnector2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904875</xdr:colOff>
      <xdr:row>43</xdr:row>
      <xdr:rowOff>47625</xdr:rowOff>
    </xdr:from>
    <xdr:to>
      <xdr:col>7</xdr:col>
      <xdr:colOff>419100</xdr:colOff>
      <xdr:row>55</xdr:row>
      <xdr:rowOff>85725</xdr:rowOff>
    </xdr:to>
    <xdr:cxnSp macro="">
      <xdr:nvCxnSpPr>
        <xdr:cNvPr id="1119" name="AutoShape 95"/>
        <xdr:cNvCxnSpPr>
          <a:cxnSpLocks noChangeShapeType="1"/>
        </xdr:cNvCxnSpPr>
      </xdr:nvCxnSpPr>
      <xdr:spPr bwMode="auto">
        <a:xfrm rot="16200000" flipH="1">
          <a:off x="3162300" y="8001000"/>
          <a:ext cx="2076450" cy="1695450"/>
        </a:xfrm>
        <a:prstGeom prst="curvedConnector3">
          <a:avLst>
            <a:gd name="adj1" fmla="val 31134"/>
          </a:avLst>
        </a:prstGeom>
        <a:noFill/>
        <a:ln w="762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30</xdr:row>
      <xdr:rowOff>85725</xdr:rowOff>
    </xdr:from>
    <xdr:to>
      <xdr:col>7</xdr:col>
      <xdr:colOff>200025</xdr:colOff>
      <xdr:row>31</xdr:row>
      <xdr:rowOff>76200</xdr:rowOff>
    </xdr:to>
    <xdr:cxnSp macro="">
      <xdr:nvCxnSpPr>
        <xdr:cNvPr id="1120" name="AutoShape 96"/>
        <xdr:cNvCxnSpPr>
          <a:cxnSpLocks noChangeShapeType="1"/>
        </xdr:cNvCxnSpPr>
      </xdr:nvCxnSpPr>
      <xdr:spPr bwMode="auto">
        <a:xfrm rot="10800000" flipV="1">
          <a:off x="4352925" y="5724525"/>
          <a:ext cx="476250" cy="152400"/>
        </a:xfrm>
        <a:prstGeom prst="curvedConnector3">
          <a:avLst>
            <a:gd name="adj1" fmla="val 49208"/>
          </a:avLst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419100</xdr:colOff>
      <xdr:row>30</xdr:row>
      <xdr:rowOff>152400</xdr:rowOff>
    </xdr:from>
    <xdr:to>
      <xdr:col>1</xdr:col>
      <xdr:colOff>857250</xdr:colOff>
      <xdr:row>34</xdr:row>
      <xdr:rowOff>142875</xdr:rowOff>
    </xdr:to>
    <xdr:cxnSp macro="">
      <xdr:nvCxnSpPr>
        <xdr:cNvPr id="1121" name="AutoShape 97"/>
        <xdr:cNvCxnSpPr>
          <a:cxnSpLocks noChangeShapeType="1"/>
        </xdr:cNvCxnSpPr>
      </xdr:nvCxnSpPr>
      <xdr:spPr bwMode="auto">
        <a:xfrm rot="5400000" flipH="1">
          <a:off x="471487" y="5900738"/>
          <a:ext cx="657225" cy="438150"/>
        </a:xfrm>
        <a:prstGeom prst="curvedConnector3">
          <a:avLst>
            <a:gd name="adj1" fmla="val 71014"/>
          </a:avLst>
        </a:prstGeom>
        <a:noFill/>
        <a:ln w="571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16</xdr:row>
      <xdr:rowOff>85725</xdr:rowOff>
    </xdr:from>
    <xdr:to>
      <xdr:col>8</xdr:col>
      <xdr:colOff>114300</xdr:colOff>
      <xdr:row>19</xdr:row>
      <xdr:rowOff>47625</xdr:rowOff>
    </xdr:to>
    <xdr:sp macro="" textlink="">
      <xdr:nvSpPr>
        <xdr:cNvPr id="1122" name="Line 98"/>
        <xdr:cNvSpPr>
          <a:spLocks noChangeShapeType="1"/>
        </xdr:cNvSpPr>
      </xdr:nvSpPr>
      <xdr:spPr bwMode="auto">
        <a:xfrm>
          <a:off x="5381625" y="3343275"/>
          <a:ext cx="0" cy="4857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71</xdr:row>
      <xdr:rowOff>0</xdr:rowOff>
    </xdr:from>
    <xdr:to>
      <xdr:col>8</xdr:col>
      <xdr:colOff>114300</xdr:colOff>
      <xdr:row>71</xdr:row>
      <xdr:rowOff>0</xdr:rowOff>
    </xdr:to>
    <xdr:sp macro="" textlink="">
      <xdr:nvSpPr>
        <xdr:cNvPr id="1140" name="Line 116"/>
        <xdr:cNvSpPr>
          <a:spLocks noChangeShapeType="1"/>
        </xdr:cNvSpPr>
      </xdr:nvSpPr>
      <xdr:spPr bwMode="auto">
        <a:xfrm>
          <a:off x="5381625" y="12544425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71</xdr:row>
      <xdr:rowOff>0</xdr:rowOff>
    </xdr:from>
    <xdr:to>
      <xdr:col>8</xdr:col>
      <xdr:colOff>114300</xdr:colOff>
      <xdr:row>71</xdr:row>
      <xdr:rowOff>0</xdr:rowOff>
    </xdr:to>
    <xdr:sp macro="" textlink="">
      <xdr:nvSpPr>
        <xdr:cNvPr id="1158" name="Line 134"/>
        <xdr:cNvSpPr>
          <a:spLocks noChangeShapeType="1"/>
        </xdr:cNvSpPr>
      </xdr:nvSpPr>
      <xdr:spPr bwMode="auto">
        <a:xfrm>
          <a:off x="5381625" y="12544425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71</xdr:row>
      <xdr:rowOff>0</xdr:rowOff>
    </xdr:from>
    <xdr:to>
      <xdr:col>8</xdr:col>
      <xdr:colOff>114300</xdr:colOff>
      <xdr:row>71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5381625" y="12544425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71</xdr:row>
      <xdr:rowOff>0</xdr:rowOff>
    </xdr:from>
    <xdr:to>
      <xdr:col>8</xdr:col>
      <xdr:colOff>114300</xdr:colOff>
      <xdr:row>71</xdr:row>
      <xdr:rowOff>0</xdr:rowOff>
    </xdr:to>
    <xdr:sp macro="" textlink="">
      <xdr:nvSpPr>
        <xdr:cNvPr id="1194" name="Line 170"/>
        <xdr:cNvSpPr>
          <a:spLocks noChangeShapeType="1"/>
        </xdr:cNvSpPr>
      </xdr:nvSpPr>
      <xdr:spPr bwMode="auto">
        <a:xfrm>
          <a:off x="5381625" y="12544425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0.33185</cdr:y>
    </cdr:from>
    <cdr:to>
      <cdr:x>1</cdr:x>
      <cdr:y>0.61747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43" y="246560"/>
          <a:ext cx="3514749" cy="209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X ; 35 % suppletiewater en stoomtemperatuur van 164 °C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75" workbookViewId="0">
      <selection activeCell="O1" sqref="O1:R1"/>
    </sheetView>
  </sheetViews>
  <sheetFormatPr defaultRowHeight="12.75" x14ac:dyDescent="0.2"/>
  <cols>
    <col min="1" max="1" width="2.42578125" customWidth="1"/>
    <col min="2" max="2" width="15" customWidth="1"/>
    <col min="3" max="3" width="12.28515625" customWidth="1"/>
    <col min="4" max="4" width="7" customWidth="1"/>
    <col min="5" max="5" width="15.85546875" customWidth="1"/>
    <col min="6" max="6" width="8.5703125" customWidth="1"/>
    <col min="7" max="7" width="8.28515625" customWidth="1"/>
    <col min="8" max="8" width="9.5703125" customWidth="1"/>
    <col min="10" max="10" width="10.140625" bestFit="1" customWidth="1"/>
    <col min="12" max="12" width="8.140625" customWidth="1"/>
    <col min="13" max="13" width="10.42578125" customWidth="1"/>
    <col min="14" max="14" width="12" customWidth="1"/>
    <col min="15" max="15" width="10.140625" bestFit="1" customWidth="1"/>
    <col min="16" max="16" width="14.140625" customWidth="1"/>
    <col min="18" max="18" width="16" customWidth="1"/>
    <col min="20" max="20" width="18.42578125" customWidth="1"/>
  </cols>
  <sheetData>
    <row r="1" spans="1:20" ht="51" customHeight="1" thickBot="1" x14ac:dyDescent="0.45">
      <c r="A1" s="2"/>
      <c r="B1" s="45" t="s">
        <v>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 t="s">
        <v>97</v>
      </c>
      <c r="P1" s="51"/>
      <c r="Q1" s="51"/>
      <c r="R1" s="52"/>
      <c r="S1" s="2"/>
      <c r="T1" s="2"/>
    </row>
    <row r="2" spans="1:20" ht="24" customHeight="1" x14ac:dyDescent="0.2">
      <c r="A2" s="2"/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8" t="s">
        <v>77</v>
      </c>
      <c r="P2" s="2"/>
      <c r="Q2" s="2"/>
      <c r="R2" s="2"/>
      <c r="S2" s="2"/>
      <c r="T2" s="2"/>
    </row>
    <row r="3" spans="1:20" x14ac:dyDescent="0.2">
      <c r="A3" s="2"/>
      <c r="B3" s="17" t="s">
        <v>78</v>
      </c>
      <c r="C3" s="22"/>
      <c r="D3" s="2"/>
      <c r="E3" s="2" t="s">
        <v>40</v>
      </c>
      <c r="F3" s="25"/>
      <c r="G3" s="2" t="s">
        <v>27</v>
      </c>
      <c r="H3" s="2"/>
      <c r="I3" s="2"/>
      <c r="J3" s="2"/>
      <c r="K3" s="2"/>
      <c r="L3" s="56" t="s">
        <v>7</v>
      </c>
      <c r="M3" s="57"/>
      <c r="N3" s="2"/>
      <c r="O3" s="2"/>
      <c r="P3" s="2"/>
      <c r="Q3" s="2"/>
      <c r="R3" s="2"/>
      <c r="S3" s="2"/>
      <c r="T3" s="2"/>
    </row>
    <row r="4" spans="1:20" x14ac:dyDescent="0.2">
      <c r="A4" s="2"/>
      <c r="B4" s="2" t="s">
        <v>79</v>
      </c>
      <c r="C4" s="22"/>
      <c r="D4" s="2"/>
      <c r="E4" s="2" t="s">
        <v>38</v>
      </c>
      <c r="F4" s="22"/>
      <c r="G4" s="2" t="s">
        <v>15</v>
      </c>
      <c r="H4" s="2"/>
      <c r="I4" s="2"/>
      <c r="J4" s="53"/>
      <c r="K4" s="54"/>
      <c r="L4" s="22"/>
      <c r="M4" s="29" t="str">
        <f>IF(ISBLANK(L4),"",IF(L4="ja","+10%",IF(L4="nee",0,"       ja of nee invullen")))</f>
        <v/>
      </c>
      <c r="N4" s="2"/>
      <c r="O4" s="6"/>
      <c r="P4" s="2" t="s">
        <v>35</v>
      </c>
      <c r="Q4" s="2"/>
      <c r="R4" s="2"/>
      <c r="S4" s="2"/>
      <c r="T4" s="2"/>
    </row>
    <row r="5" spans="1:20" x14ac:dyDescent="0.2">
      <c r="A5" s="2"/>
      <c r="B5" s="2"/>
      <c r="C5" s="23"/>
      <c r="D5" s="2"/>
      <c r="E5" s="2" t="s">
        <v>41</v>
      </c>
      <c r="F5" s="25"/>
      <c r="G5" s="2" t="s">
        <v>16</v>
      </c>
      <c r="H5" s="2"/>
      <c r="I5" s="2"/>
      <c r="J5" s="2" t="s">
        <v>89</v>
      </c>
      <c r="K5" s="2"/>
      <c r="L5" s="8"/>
      <c r="M5" s="8"/>
      <c r="N5" s="2"/>
      <c r="O5" s="1"/>
      <c r="P5" s="2" t="s">
        <v>36</v>
      </c>
      <c r="Q5" s="2"/>
      <c r="R5" s="2"/>
      <c r="S5" s="2"/>
      <c r="T5" s="2"/>
    </row>
    <row r="6" spans="1:20" x14ac:dyDescent="0.2">
      <c r="A6" s="2"/>
      <c r="B6" s="2"/>
      <c r="C6" s="23"/>
      <c r="D6" s="2"/>
      <c r="E6" s="2" t="s">
        <v>17</v>
      </c>
      <c r="F6" s="22"/>
      <c r="G6" s="2" t="s">
        <v>31</v>
      </c>
      <c r="H6" s="2"/>
      <c r="I6" s="2"/>
      <c r="J6" s="26" t="str">
        <f>IF(ISBLANK(C17),"",C18-N13)</f>
        <v/>
      </c>
      <c r="K6" s="2" t="s">
        <v>5</v>
      </c>
      <c r="L6" s="48" t="s">
        <v>96</v>
      </c>
      <c r="M6" s="8"/>
      <c r="N6" s="2"/>
      <c r="O6" s="19"/>
      <c r="P6" s="2" t="s">
        <v>75</v>
      </c>
      <c r="Q6" s="2"/>
      <c r="R6" s="2"/>
      <c r="S6" s="2"/>
      <c r="T6" s="2"/>
    </row>
    <row r="7" spans="1:20" x14ac:dyDescent="0.2">
      <c r="A7" s="2"/>
      <c r="B7" s="2"/>
      <c r="C7" s="23"/>
      <c r="D7" s="2"/>
      <c r="E7" s="2" t="s">
        <v>18</v>
      </c>
      <c r="F7" s="27" t="str">
        <f>IF(ISBLANK(F6),"",IF(AND(L4="ja",L8="ja"),F6-1+10+4,IF(AND(L4="ja",L8="nee"),F6-1+10,IF(AND(L4="nee",L8="ja"),F6-1+4,F6-1))))</f>
        <v/>
      </c>
      <c r="G7" s="2" t="s">
        <v>39</v>
      </c>
      <c r="H7" s="2"/>
      <c r="I7" s="2"/>
      <c r="J7" s="2"/>
      <c r="K7" s="2"/>
      <c r="L7" s="56" t="s">
        <v>6</v>
      </c>
      <c r="M7" s="57"/>
      <c r="N7" s="2"/>
      <c r="O7" s="2"/>
      <c r="P7" s="2"/>
      <c r="Q7" s="2"/>
      <c r="R7" s="2"/>
      <c r="S7" s="2"/>
      <c r="T7" s="2"/>
    </row>
    <row r="8" spans="1:20" x14ac:dyDescent="0.2">
      <c r="A8" s="2"/>
      <c r="B8" s="2"/>
      <c r="C8" s="23"/>
      <c r="D8" s="2"/>
      <c r="E8" s="2" t="s">
        <v>42</v>
      </c>
      <c r="F8" s="22"/>
      <c r="G8" s="2" t="s">
        <v>1</v>
      </c>
      <c r="H8" s="2"/>
      <c r="I8" s="2"/>
      <c r="J8" s="53"/>
      <c r="K8" s="54"/>
      <c r="L8" s="22"/>
      <c r="M8" s="29" t="str">
        <f>IF(ISBLANK(L8),"",IF(L8="ja","+4%",IF(L8="nee",0,"       ja of nee invullen")))</f>
        <v/>
      </c>
      <c r="N8" s="2"/>
      <c r="O8" s="2"/>
      <c r="P8" s="2"/>
      <c r="Q8" s="2"/>
      <c r="R8" s="2"/>
      <c r="S8" s="2"/>
      <c r="T8" s="2"/>
    </row>
    <row r="9" spans="1:20" x14ac:dyDescent="0.2">
      <c r="A9" s="2"/>
      <c r="B9" s="4"/>
      <c r="C9" s="24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 x14ac:dyDescent="0.2">
      <c r="A10" s="2"/>
      <c r="B10" s="4" t="s">
        <v>55</v>
      </c>
      <c r="C10" s="46" t="str">
        <f>IF(ISBLANK(C11),"",F32+B30+H20)</f>
        <v/>
      </c>
      <c r="D10" s="49" t="s">
        <v>98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 x14ac:dyDescent="0.2">
      <c r="A11" s="2"/>
      <c r="B11" s="2"/>
      <c r="C11" s="25"/>
      <c r="D11" s="2" t="s">
        <v>90</v>
      </c>
      <c r="E11" s="2"/>
      <c r="F11" s="2"/>
      <c r="G11" s="2"/>
      <c r="H11" s="2"/>
      <c r="I11" s="2"/>
      <c r="J11" s="2"/>
      <c r="K11" s="2"/>
      <c r="L11" s="2" t="s">
        <v>83</v>
      </c>
      <c r="M11" s="2"/>
      <c r="N11" s="25"/>
      <c r="O11" s="2" t="s">
        <v>99</v>
      </c>
      <c r="P11" s="2"/>
      <c r="Q11" s="2"/>
      <c r="R11" s="2"/>
      <c r="S11" s="2"/>
      <c r="T11" s="2"/>
    </row>
    <row r="12" spans="1:20" x14ac:dyDescent="0.2">
      <c r="A12" s="2"/>
      <c r="B12" s="9" t="s">
        <v>3</v>
      </c>
      <c r="C12" s="8"/>
      <c r="D12" s="2"/>
      <c r="E12" s="2"/>
      <c r="F12" s="2"/>
      <c r="G12" s="2"/>
      <c r="H12" s="2"/>
      <c r="I12" s="2"/>
      <c r="J12" s="2"/>
      <c r="K12" s="2"/>
      <c r="L12" s="2" t="s">
        <v>83</v>
      </c>
      <c r="M12" s="2"/>
      <c r="N12" s="26" t="str">
        <f>IF(ISBLANK(F4),"",F4*F5)</f>
        <v/>
      </c>
      <c r="O12" s="2" t="s">
        <v>0</v>
      </c>
      <c r="P12" s="2"/>
      <c r="Q12" s="2"/>
      <c r="R12" s="2"/>
      <c r="S12" s="2"/>
      <c r="T12" s="2"/>
    </row>
    <row r="13" spans="1:20" x14ac:dyDescent="0.2">
      <c r="A13" s="2"/>
      <c r="B13" s="4"/>
      <c r="C13" s="8"/>
      <c r="D13" s="4"/>
      <c r="E13" s="2"/>
      <c r="F13" s="2"/>
      <c r="G13" s="2"/>
      <c r="H13" s="2"/>
      <c r="I13" s="2"/>
      <c r="J13" s="2"/>
      <c r="K13" s="2"/>
      <c r="L13" s="2" t="s">
        <v>43</v>
      </c>
      <c r="M13" s="2"/>
      <c r="N13" s="26" t="str">
        <f>IF(ISBLANK(C17),"",C17*F7/100*31.65)</f>
        <v/>
      </c>
      <c r="O13" s="2" t="s">
        <v>5</v>
      </c>
      <c r="P13" s="2"/>
      <c r="Q13" s="2"/>
      <c r="R13" s="2"/>
      <c r="S13" s="2"/>
      <c r="T13" s="2"/>
    </row>
    <row r="14" spans="1:20" x14ac:dyDescent="0.2">
      <c r="A14" s="2"/>
      <c r="B14" s="2"/>
      <c r="C14" s="8"/>
      <c r="D14" s="2"/>
      <c r="E14" s="2"/>
      <c r="F14" s="2"/>
      <c r="G14" s="2"/>
      <c r="H14" s="2"/>
      <c r="I14" s="2"/>
      <c r="J14" s="2"/>
      <c r="K14" s="2"/>
      <c r="L14" s="2"/>
      <c r="M14" s="4" t="s">
        <v>59</v>
      </c>
      <c r="N14" s="47" t="str">
        <f>IF(ISBLANK(C17),"",N12*(2.09*(F8-100)+2260)+C11*(4.2*85))</f>
        <v/>
      </c>
      <c r="O14" s="5" t="s">
        <v>5</v>
      </c>
      <c r="P14" s="2"/>
      <c r="Q14" s="2"/>
      <c r="R14" s="2"/>
      <c r="S14" s="2"/>
      <c r="T14" s="2"/>
    </row>
    <row r="15" spans="1:20" x14ac:dyDescent="0.2">
      <c r="A15" s="2"/>
      <c r="B15" s="9" t="s">
        <v>30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A16" s="2"/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 x14ac:dyDescent="0.2">
      <c r="A17" s="2"/>
      <c r="B17" s="2"/>
      <c r="C17" s="25"/>
      <c r="D17" s="2" t="s">
        <v>90</v>
      </c>
      <c r="E17" s="2"/>
      <c r="F17" s="2"/>
      <c r="G17" s="2"/>
      <c r="H17" s="2"/>
      <c r="I17" s="2"/>
      <c r="J17" s="2"/>
      <c r="K17" s="2"/>
      <c r="L17" s="2"/>
      <c r="M17" s="2"/>
      <c r="N17" s="20" t="str">
        <f>IF(ISBLANK(N11),"",IF(OR((N11/N12)&gt;1.1,(N11/N12)&lt;0.9),"Stoomproductie balans niet sluitend binnen 10%","Stoomproductie balans OK"))</f>
        <v/>
      </c>
      <c r="O17" s="2"/>
      <c r="P17" s="2"/>
      <c r="Q17" s="2"/>
      <c r="R17" s="2"/>
      <c r="S17" s="2"/>
      <c r="T17" s="2"/>
    </row>
    <row r="18" spans="1:20" x14ac:dyDescent="0.2">
      <c r="A18" s="2"/>
      <c r="B18" s="2"/>
      <c r="C18" s="26" t="str">
        <f>IF(ISBLANK(C17),"",C17*31.65)</f>
        <v/>
      </c>
      <c r="D18" s="2" t="s">
        <v>58</v>
      </c>
      <c r="E18" s="2"/>
      <c r="F18" s="2"/>
      <c r="G18" s="2"/>
      <c r="H18" s="2"/>
      <c r="I18" s="2"/>
      <c r="J18" s="2"/>
      <c r="K18" s="2"/>
      <c r="L18" s="2"/>
      <c r="M18" s="2"/>
      <c r="N18" s="20" t="str">
        <f>IF(ISBLANK(C11),"",IF(OR((C11/C10)&gt;1.1,(C11/C10)&lt;0.9),"Suppletiewater balans niet sluitend binnen 10%","Suppletiewater balans OK"))</f>
        <v/>
      </c>
      <c r="O18" s="2"/>
      <c r="P18" s="2"/>
      <c r="Q18" s="2"/>
      <c r="R18" s="2"/>
      <c r="S18" s="2"/>
      <c r="T18" s="2"/>
    </row>
    <row r="19" spans="1:20" ht="14.25" x14ac:dyDescent="0.2">
      <c r="A19" s="2"/>
      <c r="B19" s="4" t="s">
        <v>20</v>
      </c>
      <c r="C19" s="47" t="str">
        <f>IF(ISBLANK(C11),"",(C11*(4.2*85)+F4*F5*(2260+(2.09*(F8-100))))/31.65/F7*100)</f>
        <v/>
      </c>
      <c r="D19" s="49" t="s">
        <v>98</v>
      </c>
      <c r="E19" s="2"/>
      <c r="F19" s="2"/>
      <c r="G19" s="12" t="s">
        <v>52</v>
      </c>
      <c r="H19" s="28"/>
      <c r="I19" s="2"/>
      <c r="J19" s="2"/>
      <c r="K19" s="2"/>
      <c r="L19" s="2"/>
      <c r="M19" s="2"/>
      <c r="N19" s="20" t="str">
        <f>IF(ISBLANK(C17),"",IF(OR((C17/C19)&gt;1.1,(C17/C19)&lt;0.9),"Aardgas balans niet sluitend binnen 10%","Aardgas balans OK"))</f>
        <v/>
      </c>
      <c r="O19" s="2"/>
      <c r="P19" s="2"/>
      <c r="Q19" s="2"/>
      <c r="R19" s="2"/>
      <c r="S19" s="2"/>
      <c r="T19" s="2"/>
    </row>
    <row r="20" spans="1:20" ht="14.25" x14ac:dyDescent="0.2">
      <c r="A20" s="2"/>
      <c r="B20" s="2"/>
      <c r="C20" s="2"/>
      <c r="D20" s="2"/>
      <c r="E20" s="2"/>
      <c r="F20" s="2"/>
      <c r="G20" s="2"/>
      <c r="H20" s="26" t="str">
        <f>IF(ISBLANK(H19),"",H19*N12)</f>
        <v/>
      </c>
      <c r="I20" s="2" t="s">
        <v>90</v>
      </c>
      <c r="J20" s="2"/>
      <c r="K20" s="2"/>
      <c r="L20" s="2"/>
      <c r="M20" s="2"/>
      <c r="N20" s="20" t="str">
        <f>IF(ISBLANK(C17),"",IF(OR((N14/N13)&gt;1.1,(N14/N13)&lt;0.9),"Energie balans niet sluitend binnen 10%","Energie balans OK"))</f>
        <v/>
      </c>
      <c r="O20" s="2"/>
      <c r="P20" s="2"/>
      <c r="Q20" s="2"/>
      <c r="R20" s="2"/>
      <c r="S20" s="2"/>
      <c r="T20" s="2"/>
    </row>
    <row r="21" spans="1:2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">
      <c r="A23" s="2"/>
      <c r="B23" s="2"/>
      <c r="C23" s="2"/>
      <c r="D23" s="2"/>
      <c r="E23" s="2"/>
      <c r="F23" s="2"/>
      <c r="G23" s="9" t="s">
        <v>92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x14ac:dyDescent="0.2">
      <c r="A24" s="2"/>
      <c r="B24" s="2"/>
      <c r="C24" s="15" t="s">
        <v>93</v>
      </c>
      <c r="D24" s="2"/>
      <c r="E24" s="2"/>
      <c r="F24" s="2"/>
      <c r="G24" s="2"/>
      <c r="H24" s="26" t="str">
        <f>IF(O27="ja",(N12-O36)*(Q27/100),"")</f>
        <v/>
      </c>
      <c r="I24" s="2" t="s">
        <v>90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 x14ac:dyDescent="0.2">
      <c r="A25" s="2"/>
      <c r="B25" s="9"/>
      <c r="C25" s="26" t="str">
        <f>IF(ISBLANK(E48),"",O36*(100-E48)/100)</f>
        <v/>
      </c>
      <c r="D25" s="2" t="s">
        <v>90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100</v>
      </c>
      <c r="N27" s="2"/>
      <c r="O27" s="22"/>
      <c r="P27" s="2" t="s">
        <v>29</v>
      </c>
      <c r="Q27" s="30"/>
      <c r="R27" s="2" t="str">
        <f>IF(O27="ja","% retour","")</f>
        <v/>
      </c>
      <c r="S27" s="2"/>
      <c r="T27" s="2"/>
    </row>
    <row r="28" spans="1:2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26</v>
      </c>
      <c r="N28" s="2"/>
      <c r="O28" s="26" t="str">
        <f>IF(ISBLANK(F3),"",F3)</f>
        <v/>
      </c>
      <c r="P28" s="2" t="s">
        <v>27</v>
      </c>
      <c r="Q28" s="2"/>
      <c r="R28" s="2"/>
      <c r="S28" s="2"/>
      <c r="T28" s="2"/>
    </row>
    <row r="29" spans="1:20" x14ac:dyDescent="0.2">
      <c r="A29" s="2"/>
      <c r="B29" s="15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13</v>
      </c>
      <c r="N29" s="2"/>
      <c r="O29" s="25"/>
      <c r="P29" s="2" t="s">
        <v>14</v>
      </c>
      <c r="Q29" s="2"/>
      <c r="R29" s="2"/>
      <c r="S29" s="2"/>
      <c r="T29" s="2"/>
    </row>
    <row r="30" spans="1:20" ht="14.25" x14ac:dyDescent="0.2">
      <c r="A30" s="2"/>
      <c r="B30" s="26" t="str">
        <f>IF(ISBLANK(E48),"",E48/100*O36)</f>
        <v/>
      </c>
      <c r="C30" s="2" t="s">
        <v>90</v>
      </c>
      <c r="D30" s="2"/>
      <c r="E30" s="2"/>
      <c r="F30" s="2"/>
      <c r="G30" s="2"/>
      <c r="H30" s="2"/>
      <c r="I30" s="2"/>
      <c r="J30" s="2"/>
      <c r="K30" s="2"/>
      <c r="L30" s="2"/>
      <c r="M30" s="2" t="s">
        <v>101</v>
      </c>
      <c r="N30" s="2"/>
      <c r="O30" s="22"/>
      <c r="P30" s="2" t="s">
        <v>29</v>
      </c>
      <c r="Q30" s="31"/>
      <c r="R30" s="2" t="str">
        <f>IF(O30="ja","% geïsoleerd","")</f>
        <v/>
      </c>
      <c r="S30" s="2"/>
      <c r="T30" s="2"/>
    </row>
    <row r="31" spans="1:20" x14ac:dyDescent="0.2">
      <c r="A31" s="2"/>
      <c r="B31" s="2"/>
      <c r="C31" s="2"/>
      <c r="D31" s="2"/>
      <c r="E31" s="13"/>
      <c r="F31" s="12" t="s">
        <v>53</v>
      </c>
      <c r="G31" s="2"/>
      <c r="H31" s="2"/>
      <c r="I31" s="2"/>
      <c r="J31" s="2"/>
      <c r="K31" s="2"/>
      <c r="L31" s="2"/>
      <c r="M31" s="2" t="s">
        <v>24</v>
      </c>
      <c r="N31" s="2"/>
      <c r="O31" s="27" t="str">
        <f>IF(ISBLANK(O29),"",IF(O30="ja",Q30*70+(1-Q30)*500,IF(O30="nee",500,"0")))</f>
        <v/>
      </c>
      <c r="P31" s="2" t="s">
        <v>25</v>
      </c>
      <c r="Q31" s="2"/>
      <c r="R31" s="2"/>
      <c r="S31" s="2"/>
      <c r="T31" s="2"/>
    </row>
    <row r="32" spans="1:20" ht="14.25" x14ac:dyDescent="0.2">
      <c r="A32" s="2"/>
      <c r="B32" s="2"/>
      <c r="C32" s="2"/>
      <c r="D32" s="13"/>
      <c r="E32" s="14"/>
      <c r="F32" s="26" t="str">
        <f>IF(O27="nee",N12-O36,IF(O27="ja",(1-(Q27/100))*(N12-O36),""))</f>
        <v/>
      </c>
      <c r="G32" s="2" t="s">
        <v>90</v>
      </c>
      <c r="H32" s="2"/>
      <c r="I32" s="2"/>
      <c r="J32" s="2"/>
      <c r="K32" s="2"/>
      <c r="L32" s="2"/>
      <c r="M32" s="2" t="s">
        <v>102</v>
      </c>
      <c r="N32" s="2"/>
      <c r="O32" s="22"/>
      <c r="P32" s="2" t="s">
        <v>87</v>
      </c>
      <c r="Q32" s="32">
        <v>1E-3</v>
      </c>
      <c r="R32" s="43" t="s">
        <v>37</v>
      </c>
      <c r="S32" s="2"/>
      <c r="T32" s="2"/>
    </row>
    <row r="33" spans="1:2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 t="s">
        <v>103</v>
      </c>
      <c r="N33" s="2"/>
      <c r="O33" s="22"/>
      <c r="P33" s="2" t="s">
        <v>88</v>
      </c>
      <c r="Q33" s="32">
        <v>0.02</v>
      </c>
      <c r="R33" s="43" t="s">
        <v>37</v>
      </c>
      <c r="S33" s="2"/>
      <c r="T33" s="2"/>
    </row>
    <row r="34" spans="1:2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 t="s">
        <v>32</v>
      </c>
      <c r="N34" s="2"/>
      <c r="O34" s="26" t="str">
        <f>IF(ISBLANK(O29),"",O29*O31*O28*60*60/1000000)</f>
        <v/>
      </c>
      <c r="P34" s="2" t="s">
        <v>5</v>
      </c>
      <c r="Q34" s="33" t="str">
        <f>IF(ISBLANK(O29),"",O34/(2.09*(F8-100)+2260))</f>
        <v/>
      </c>
      <c r="R34" s="43" t="s">
        <v>34</v>
      </c>
      <c r="S34" s="2"/>
      <c r="T34" s="2"/>
    </row>
    <row r="35" spans="1:2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 t="s">
        <v>33</v>
      </c>
      <c r="N35" s="2"/>
      <c r="O35" s="26" t="str">
        <f>IF(ISBLANK(O27),"",IF(O27="ja",(O32*Q32+O33*Q33)*N12*(2.09*(F8-100)+2260),(O32*Q32+O33*Q33)*N12*(2.09*(F8-100)+2260+4.2*85)))</f>
        <v/>
      </c>
      <c r="P35" s="2" t="s">
        <v>5</v>
      </c>
      <c r="Q35" s="33" t="str">
        <f>IF(ISBLANK(O27),"",(O33*Q33+O32*Q32)*N12)</f>
        <v/>
      </c>
      <c r="R35" s="43" t="s">
        <v>34</v>
      </c>
      <c r="S35" s="2"/>
      <c r="T35" s="2"/>
    </row>
    <row r="36" spans="1:2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 t="s">
        <v>28</v>
      </c>
      <c r="N36" s="2"/>
      <c r="O36" s="26" t="str">
        <f>IF(ISBLANK(O29),"",N12-Q34-Q35)</f>
        <v/>
      </c>
      <c r="P36" s="2" t="s">
        <v>0</v>
      </c>
      <c r="Q36" s="2"/>
      <c r="R36" s="2"/>
      <c r="S36" s="2"/>
      <c r="T36" s="2"/>
    </row>
    <row r="37" spans="1:2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"/>
      <c r="P38" s="2"/>
      <c r="Q38" s="2"/>
      <c r="R38" s="2"/>
      <c r="S38" s="2"/>
      <c r="T38" s="2"/>
    </row>
    <row r="39" spans="1:2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9"/>
      <c r="M46" s="2"/>
      <c r="N46" s="55" t="str">
        <f>IF(ISBLANK(O1),"",O1)</f>
        <v>Naam bedrijf/instelling</v>
      </c>
      <c r="O46" s="55"/>
      <c r="P46" s="55"/>
      <c r="Q46" s="2"/>
      <c r="R46" s="2"/>
      <c r="S46" s="2"/>
      <c r="T46" s="2"/>
    </row>
    <row r="47" spans="1:2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9"/>
      <c r="M47" s="9"/>
      <c r="N47" s="13" t="s">
        <v>44</v>
      </c>
      <c r="O47" s="13"/>
      <c r="P47" s="38" t="str">
        <f>N12</f>
        <v/>
      </c>
      <c r="Q47" s="9" t="s">
        <v>0</v>
      </c>
      <c r="R47" s="2"/>
      <c r="S47" s="2"/>
      <c r="T47" s="2"/>
    </row>
    <row r="48" spans="1:20" ht="14.25" x14ac:dyDescent="0.2">
      <c r="A48" s="2"/>
      <c r="B48" s="2"/>
      <c r="C48" s="2" t="s">
        <v>21</v>
      </c>
      <c r="D48" s="2"/>
      <c r="E48" s="22"/>
      <c r="F48" s="2" t="s">
        <v>22</v>
      </c>
      <c r="G48" s="2"/>
      <c r="H48" s="2"/>
      <c r="I48" s="2"/>
      <c r="J48" s="2"/>
      <c r="K48" s="2"/>
      <c r="L48" s="9"/>
      <c r="M48" s="9"/>
      <c r="N48" s="13" t="s">
        <v>45</v>
      </c>
      <c r="O48" s="13"/>
      <c r="P48" s="38" t="str">
        <f>IF(ISBLANK(C17),"",C17)</f>
        <v/>
      </c>
      <c r="Q48" s="9" t="s">
        <v>86</v>
      </c>
      <c r="R48" s="2"/>
      <c r="S48" s="2"/>
      <c r="T48" s="2"/>
    </row>
    <row r="49" spans="1:20" x14ac:dyDescent="0.2">
      <c r="A49" s="2"/>
      <c r="B49" s="2"/>
      <c r="C49" s="2"/>
      <c r="D49" s="2"/>
      <c r="E49" s="34" t="str">
        <f>IF(ISBLANK(E48),"",100-E48)</f>
        <v/>
      </c>
      <c r="F49" s="2" t="s">
        <v>23</v>
      </c>
      <c r="G49" s="2"/>
      <c r="H49" s="2"/>
      <c r="I49" s="2"/>
      <c r="J49" s="2"/>
      <c r="K49" s="2"/>
      <c r="L49" s="9"/>
      <c r="M49" s="9"/>
      <c r="N49" s="13" t="s">
        <v>46</v>
      </c>
      <c r="O49" s="13"/>
      <c r="P49" s="38" t="str">
        <f>IF(ISBLANK(O29),"",F32+B30)</f>
        <v/>
      </c>
      <c r="Q49" s="9" t="s">
        <v>0</v>
      </c>
      <c r="R49" s="2"/>
      <c r="S49" s="2"/>
      <c r="T49" s="2"/>
    </row>
    <row r="50" spans="1:20" x14ac:dyDescent="0.2">
      <c r="A50" s="2"/>
      <c r="B50" s="2"/>
      <c r="C50" s="2" t="s">
        <v>54</v>
      </c>
      <c r="D50" s="2"/>
      <c r="E50" s="26" t="str">
        <f>O36</f>
        <v/>
      </c>
      <c r="F50" s="2" t="s">
        <v>0</v>
      </c>
      <c r="G50" s="2"/>
      <c r="H50" s="2"/>
      <c r="I50" s="2"/>
      <c r="J50" s="2"/>
      <c r="K50" s="2"/>
      <c r="L50" s="9"/>
      <c r="M50" s="9"/>
      <c r="N50" s="13" t="s">
        <v>61</v>
      </c>
      <c r="O50" s="13"/>
      <c r="P50" s="38" t="str">
        <f>H20</f>
        <v/>
      </c>
      <c r="Q50" s="9" t="s">
        <v>0</v>
      </c>
      <c r="R50" s="2"/>
      <c r="S50" s="2"/>
      <c r="T50" s="2"/>
    </row>
    <row r="51" spans="1:20" x14ac:dyDescent="0.2">
      <c r="A51" s="2"/>
      <c r="B51" s="2"/>
      <c r="C51" s="2" t="s">
        <v>19</v>
      </c>
      <c r="D51" s="2"/>
      <c r="E51" s="26" t="str">
        <f>IF(O36="","",O36*(2.09*(F8-100)+2260))</f>
        <v/>
      </c>
      <c r="F51" s="2" t="s">
        <v>5</v>
      </c>
      <c r="G51" s="2"/>
      <c r="H51" s="2"/>
      <c r="I51" s="2"/>
      <c r="J51" s="2"/>
      <c r="K51" s="2"/>
      <c r="L51" s="9"/>
      <c r="M51" s="9"/>
      <c r="N51" s="13" t="s">
        <v>47</v>
      </c>
      <c r="O51" s="13"/>
      <c r="P51" s="38" t="str">
        <f>IF(ISBLANK(C17),"",C18-E51)</f>
        <v/>
      </c>
      <c r="Q51" s="9" t="s">
        <v>5</v>
      </c>
      <c r="R51" s="2"/>
      <c r="S51" s="2"/>
      <c r="T51" s="2"/>
    </row>
    <row r="52" spans="1:2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9"/>
      <c r="M52" s="9"/>
      <c r="N52" s="13" t="s">
        <v>11</v>
      </c>
      <c r="O52" s="13"/>
      <c r="P52" s="38" t="str">
        <f>E58</f>
        <v/>
      </c>
      <c r="Q52" s="9" t="s">
        <v>94</v>
      </c>
      <c r="R52" s="2"/>
      <c r="S52" s="2"/>
      <c r="T52" s="2"/>
    </row>
    <row r="53" spans="1:20" ht="15.75" customHeight="1" x14ac:dyDescent="0.25">
      <c r="A53" s="2"/>
      <c r="B53" s="2"/>
      <c r="C53" s="3" t="s">
        <v>81</v>
      </c>
      <c r="D53" s="3"/>
      <c r="E53" s="2"/>
      <c r="F53" s="2"/>
      <c r="G53" s="2"/>
      <c r="H53" s="2"/>
      <c r="I53" s="2"/>
      <c r="J53" s="2"/>
      <c r="K53" s="2"/>
      <c r="L53" s="2"/>
      <c r="M53" s="2"/>
      <c r="N53" s="13" t="s">
        <v>70</v>
      </c>
      <c r="O53" s="13"/>
      <c r="P53" s="39" t="str">
        <f>IF(E59="","",E59*100)</f>
        <v/>
      </c>
      <c r="Q53" s="9" t="s">
        <v>72</v>
      </c>
      <c r="R53" s="2"/>
      <c r="S53" s="2"/>
      <c r="T53" s="2"/>
    </row>
    <row r="54" spans="1:2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3"/>
      <c r="O54" s="13"/>
      <c r="P54" s="40" t="str">
        <f>IF(E66="","",E66*100)</f>
        <v/>
      </c>
      <c r="Q54" s="9" t="s">
        <v>73</v>
      </c>
      <c r="R54" s="2"/>
      <c r="S54" s="2"/>
      <c r="T54" s="2"/>
    </row>
    <row r="55" spans="1:20" x14ac:dyDescent="0.2">
      <c r="A55" s="2"/>
      <c r="B55" s="2"/>
      <c r="C55" s="2" t="s">
        <v>91</v>
      </c>
      <c r="D55" s="2"/>
      <c r="E55" s="25"/>
      <c r="F55" s="2" t="s">
        <v>0</v>
      </c>
      <c r="G55" s="2"/>
      <c r="H55" s="2"/>
      <c r="I55" s="2"/>
      <c r="J55" s="2"/>
      <c r="K55" s="2"/>
      <c r="L55" s="2"/>
      <c r="M55" s="2"/>
      <c r="N55" s="9" t="s">
        <v>63</v>
      </c>
      <c r="O55" s="9"/>
      <c r="P55" s="9"/>
      <c r="Q55" s="9"/>
      <c r="R55" s="2"/>
      <c r="S55" s="2"/>
      <c r="T55" s="2"/>
    </row>
    <row r="56" spans="1:20" x14ac:dyDescent="0.2">
      <c r="A56" s="2"/>
      <c r="B56" s="2"/>
      <c r="C56" s="2" t="s">
        <v>10</v>
      </c>
      <c r="D56" s="2"/>
      <c r="E56" s="26" t="str">
        <f>O36</f>
        <v/>
      </c>
      <c r="F56" s="2" t="s">
        <v>0</v>
      </c>
      <c r="G56" s="2"/>
      <c r="H56" s="2"/>
      <c r="I56" s="2"/>
      <c r="J56" s="2"/>
      <c r="K56" s="2"/>
      <c r="L56" s="2"/>
      <c r="M56" s="2"/>
      <c r="N56" s="21" t="s">
        <v>56</v>
      </c>
      <c r="O56" s="21"/>
      <c r="P56" s="38" t="str">
        <f>IF(ISBLANK(C3),"",P50*(C4)+(4.2*85)*P50/31.65*C3)</f>
        <v/>
      </c>
      <c r="Q56" s="2" t="s">
        <v>51</v>
      </c>
      <c r="R56" s="2"/>
      <c r="S56" s="2"/>
      <c r="T56" s="2"/>
    </row>
    <row r="57" spans="1:20" ht="18" x14ac:dyDescent="0.25">
      <c r="A57" s="2"/>
      <c r="B57" s="3" t="s">
        <v>8</v>
      </c>
      <c r="C57" s="2" t="s">
        <v>11</v>
      </c>
      <c r="D57" s="2"/>
      <c r="E57" s="35" t="str">
        <f>IF(ISBLANK(E55),"",E56/E55)</f>
        <v/>
      </c>
      <c r="F57" s="2" t="s">
        <v>62</v>
      </c>
      <c r="G57" s="2"/>
      <c r="H57" s="10" t="s">
        <v>9</v>
      </c>
      <c r="I57" s="2"/>
      <c r="J57" s="2"/>
      <c r="K57" s="2"/>
      <c r="L57" s="2"/>
      <c r="M57" s="2"/>
      <c r="N57" s="21" t="s">
        <v>50</v>
      </c>
      <c r="O57" s="21"/>
      <c r="P57" s="38" t="str">
        <f>IF(ISBLANK(C3),"",P49*C4+P49*(4.2*85)/31.65*C3)</f>
        <v/>
      </c>
      <c r="Q57" s="2" t="s">
        <v>51</v>
      </c>
      <c r="R57" s="2"/>
      <c r="S57" s="2"/>
      <c r="T57" s="2"/>
    </row>
    <row r="58" spans="1:20" x14ac:dyDescent="0.2">
      <c r="A58" s="2"/>
      <c r="B58" s="2"/>
      <c r="C58" s="2"/>
      <c r="D58" s="2"/>
      <c r="E58" s="26" t="str">
        <f>IF(ISBLANK(E55),"",E51/E55)</f>
        <v/>
      </c>
      <c r="F58" s="2" t="s">
        <v>48</v>
      </c>
      <c r="G58" s="2"/>
      <c r="H58" s="2"/>
      <c r="I58" s="2"/>
      <c r="J58" s="2"/>
      <c r="K58" s="2"/>
      <c r="L58" s="2"/>
      <c r="M58" s="2"/>
      <c r="N58" s="21" t="s">
        <v>49</v>
      </c>
      <c r="O58" s="21"/>
      <c r="P58" s="38" t="str">
        <f>IF(ISBLANK(C3),"",(C18-E51)/31.65*C3)</f>
        <v/>
      </c>
      <c r="Q58" s="2" t="s">
        <v>51</v>
      </c>
      <c r="R58" s="2"/>
      <c r="S58" s="2"/>
      <c r="T58" s="2"/>
    </row>
    <row r="59" spans="1:20" x14ac:dyDescent="0.2">
      <c r="A59" s="2"/>
      <c r="B59" s="2"/>
      <c r="C59" s="9" t="s">
        <v>70</v>
      </c>
      <c r="D59" s="9"/>
      <c r="E59" s="36" t="str">
        <f>IF(E58="","",E51/(C17*31.65))</f>
        <v/>
      </c>
      <c r="F59" s="2" t="s">
        <v>2</v>
      </c>
      <c r="G59" s="2" t="s">
        <v>71</v>
      </c>
      <c r="H59" s="2"/>
      <c r="I59" s="2"/>
      <c r="J59" s="2"/>
      <c r="K59" s="2"/>
      <c r="L59" s="2"/>
      <c r="M59" s="2"/>
      <c r="N59" s="21" t="s">
        <v>65</v>
      </c>
      <c r="O59" s="21"/>
      <c r="P59" s="38" t="str">
        <f>IF(ISBLANK(C3),"",P58+P57+P56)</f>
        <v/>
      </c>
      <c r="Q59" s="2" t="s">
        <v>51</v>
      </c>
      <c r="R59" s="2"/>
      <c r="S59" s="2"/>
      <c r="T59" s="2"/>
    </row>
    <row r="60" spans="1:20" ht="18" x14ac:dyDescent="0.2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1" t="s">
        <v>57</v>
      </c>
      <c r="O60" s="21"/>
      <c r="P60" s="38" t="str">
        <f>IF(ISBLANK(C3),"",C11*C4+C17*C3)</f>
        <v/>
      </c>
      <c r="Q60" s="2" t="s">
        <v>51</v>
      </c>
      <c r="R60" s="2"/>
      <c r="S60" s="2"/>
      <c r="T60" s="2"/>
    </row>
    <row r="61" spans="1:20" x14ac:dyDescent="0.2">
      <c r="A61" s="2"/>
      <c r="B61" s="2"/>
      <c r="C61" s="9" t="s">
        <v>69</v>
      </c>
      <c r="D61" s="2"/>
      <c r="E61" s="2"/>
      <c r="F61" s="2"/>
      <c r="G61" s="9" t="s">
        <v>76</v>
      </c>
      <c r="H61" s="2"/>
      <c r="I61" s="2"/>
      <c r="J61" s="2"/>
      <c r="K61" s="2"/>
      <c r="L61" s="2"/>
      <c r="M61" s="2"/>
      <c r="N61" s="21" t="s">
        <v>60</v>
      </c>
      <c r="O61" s="21"/>
      <c r="P61" s="39" t="str">
        <f>IF(ISBLANK(C3),"",(P59/P60)*100)</f>
        <v/>
      </c>
      <c r="Q61" s="2" t="s">
        <v>64</v>
      </c>
      <c r="R61" s="2"/>
      <c r="S61" s="2"/>
      <c r="T61" s="2"/>
    </row>
    <row r="62" spans="1:20" x14ac:dyDescent="0.2">
      <c r="A62" s="2"/>
      <c r="B62" s="2"/>
      <c r="C62" s="2" t="s">
        <v>80</v>
      </c>
      <c r="D62" s="2"/>
      <c r="E62" s="25"/>
      <c r="F62" s="2" t="s">
        <v>5</v>
      </c>
      <c r="G62" s="42"/>
      <c r="H62" s="42"/>
      <c r="I62" s="42"/>
      <c r="J62" s="42"/>
      <c r="K62" s="42"/>
      <c r="L62" s="2"/>
      <c r="M62" s="2"/>
      <c r="N62" s="21"/>
      <c r="O62" s="21"/>
      <c r="P62" s="2"/>
      <c r="Q62" s="2"/>
      <c r="R62" s="2"/>
      <c r="S62" s="2"/>
      <c r="T62" s="2"/>
    </row>
    <row r="63" spans="1:20" x14ac:dyDescent="0.2">
      <c r="A63" s="2"/>
      <c r="B63" s="2"/>
      <c r="C63" s="2" t="s">
        <v>67</v>
      </c>
      <c r="D63" s="2"/>
      <c r="E63" s="25"/>
      <c r="F63" s="2" t="s">
        <v>5</v>
      </c>
      <c r="G63" s="42"/>
      <c r="H63" s="42"/>
      <c r="I63" s="42"/>
      <c r="J63" s="42"/>
      <c r="K63" s="42"/>
      <c r="L63" s="2"/>
      <c r="M63" s="2"/>
      <c r="N63" s="21"/>
      <c r="O63" s="21"/>
      <c r="P63" s="2"/>
      <c r="Q63" s="2"/>
      <c r="R63" s="2"/>
      <c r="S63" s="2"/>
      <c r="T63" s="2"/>
    </row>
    <row r="64" spans="1:20" x14ac:dyDescent="0.2">
      <c r="A64" s="2"/>
      <c r="B64" s="2"/>
      <c r="C64" s="2" t="s">
        <v>68</v>
      </c>
      <c r="D64" s="2"/>
      <c r="E64" s="25"/>
      <c r="F64" s="2" t="s">
        <v>5</v>
      </c>
      <c r="G64" s="42"/>
      <c r="H64" s="42"/>
      <c r="I64" s="42"/>
      <c r="J64" s="42"/>
      <c r="K64" s="42"/>
      <c r="L64" s="2"/>
      <c r="M64" s="2"/>
      <c r="N64" s="21" t="s">
        <v>66</v>
      </c>
      <c r="O64" s="21"/>
      <c r="P64" s="41" t="str">
        <f>IF(ISBLANK(C3),"",P60/E56)</f>
        <v/>
      </c>
      <c r="Q64" s="2" t="s">
        <v>74</v>
      </c>
      <c r="R64" s="2"/>
      <c r="S64" s="2"/>
      <c r="T64" s="2"/>
    </row>
    <row r="65" spans="1:20" ht="14.25" x14ac:dyDescent="0.2">
      <c r="A65" s="2"/>
      <c r="B65" s="2"/>
      <c r="C65" s="2" t="s">
        <v>4</v>
      </c>
      <c r="D65" s="2"/>
      <c r="E65" s="26" t="str">
        <f>IF(ISBLANK(E62),"",E64+E63+E62)</f>
        <v/>
      </c>
      <c r="F65" s="2" t="s">
        <v>5</v>
      </c>
      <c r="G65" s="42"/>
      <c r="H65" s="42"/>
      <c r="I65" s="42"/>
      <c r="J65" s="42"/>
      <c r="K65" s="42"/>
      <c r="L65" s="2"/>
      <c r="M65" s="2"/>
      <c r="N65" s="2" t="s">
        <v>84</v>
      </c>
      <c r="O65" s="2"/>
      <c r="P65" s="44" t="str">
        <f>IF(ISBLANK(C17),"",P48/P47)</f>
        <v/>
      </c>
      <c r="Q65" s="2" t="s">
        <v>85</v>
      </c>
      <c r="R65" s="2"/>
      <c r="S65" s="2"/>
      <c r="T65" s="2"/>
    </row>
    <row r="66" spans="1:20" x14ac:dyDescent="0.2">
      <c r="A66" s="2"/>
      <c r="B66" s="2"/>
      <c r="C66" s="2" t="s">
        <v>12</v>
      </c>
      <c r="D66" s="2"/>
      <c r="E66" s="37" t="str">
        <f>IF(ISBLANK(E62),"",E65/C18)</f>
        <v/>
      </c>
      <c r="F66" s="2"/>
      <c r="G66" s="2" t="s">
        <v>82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password="87C5" sheet="1" objects="1" scenarios="1" selectLockedCells="1"/>
  <mergeCells count="6">
    <mergeCell ref="O1:R1"/>
    <mergeCell ref="J4:K4"/>
    <mergeCell ref="J8:K8"/>
    <mergeCell ref="N46:P46"/>
    <mergeCell ref="L3:M3"/>
    <mergeCell ref="L7:M7"/>
  </mergeCells>
  <phoneticPr fontId="2" type="noConversion"/>
  <conditionalFormatting sqref="Q27">
    <cfRule type="cellIs" dxfId="1" priority="1" stopIfTrue="1" operator="notEqual">
      <formula>$R$27</formula>
    </cfRule>
  </conditionalFormatting>
  <conditionalFormatting sqref="Q30">
    <cfRule type="cellIs" dxfId="0" priority="2" stopIfTrue="1" operator="notEqual">
      <formula>$R$30</formula>
    </cfRule>
  </conditionalFormatting>
  <pageMargins left="0.59055118110236227" right="3.1102362204724412" top="1.0629921259842521" bottom="0.6692913385826772" header="0.51181102362204722" footer="0.51181102362204722"/>
  <pageSetup paperSize="9" scale="48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Generiek model</vt:lpstr>
      <vt:lpstr>'Generiek model'!Afdrukbereik</vt:lpstr>
    </vt:vector>
  </TitlesOfParts>
  <Company>Energy Experts International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Generiek Stoommodel</dc:title>
  <dc:subject>stoom, rendement, verliezen, model</dc:subject>
  <dc:creator>Rob Bonenkamp</dc:creator>
  <cp:lastModifiedBy>Michiel Steerneman</cp:lastModifiedBy>
  <cp:lastPrinted>2005-08-30T13:44:03Z</cp:lastPrinted>
  <dcterms:created xsi:type="dcterms:W3CDTF">2004-01-26T13:40:38Z</dcterms:created>
  <dcterms:modified xsi:type="dcterms:W3CDTF">2013-02-07T13:26:48Z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-925949302</vt:i4>
  </property>
  <property fmtid="{D5CDD505-2E9C-101B-9397-08002B2CF9AE}" pid="3" name="_EmailSubject">
    <vt:lpwstr>Stoommodel op MJA website</vt:lpwstr>
  </property>
  <property fmtid="{D5CDD505-2E9C-101B-9397-08002B2CF9AE}" pid="4" name="_AuthorEmail">
    <vt:lpwstr>W.Wienk@senternovem.nl</vt:lpwstr>
  </property>
  <property fmtid="{D5CDD505-2E9C-101B-9397-08002B2CF9AE}" pid="5" name="_AuthorEmailDisplayName">
    <vt:lpwstr>Wienk, Wouter</vt:lpwstr>
  </property>
  <property fmtid="{D5CDD505-2E9C-101B-9397-08002B2CF9AE}" pid="6" name="_ReviewingToolsShownOnce">
    <vt:lpwstr/>
  </property>
</Properties>
</file>